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RD\Sigma Project\Transparency Portal\Economic Development Projects Tile\MEDC Reports for Update Requests\January 2020 Request\"/>
    </mc:Choice>
  </mc:AlternateContent>
  <xr:revisionPtr revIDLastSave="0" documentId="13_ncr:1_{CFB1E97C-4918-483B-8782-50D4EF66C3C3}" xr6:coauthVersionLast="45" xr6:coauthVersionMax="45" xr10:uidLastSave="{00000000-0000-0000-0000-000000000000}"/>
  <bookViews>
    <workbookView xWindow="28680" yWindow="-120" windowWidth="29040" windowHeight="15840" xr2:uid="{5E8C0950-6C98-46E1-B2CF-000665FCD528}"/>
  </bookViews>
  <sheets>
    <sheet name="TDs with RR" sheetId="1" r:id="rId1"/>
  </sheets>
  <definedNames>
    <definedName name="_xlnm.Print_Area" localSheetId="0">'TDs with RR'!$A$1:$M$26</definedName>
    <definedName name="_xlnm.Print_Titles" localSheetId="0">'TDs with RR'!$1:$1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1" i="1"/>
  <c r="D20" i="1"/>
  <c r="D19" i="1"/>
  <c r="D18" i="1"/>
  <c r="D14" i="1"/>
  <c r="D13" i="1"/>
  <c r="D12" i="1"/>
  <c r="D11" i="1"/>
  <c r="D10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<sst xmlns="http://schemas.openxmlformats.org/spreadsheetml/2006/main" count="101" uniqueCount="68">
  <si>
    <t>Collaborative</t>
  </si>
  <si>
    <t>Company</t>
  </si>
  <si>
    <t>Local Unit of Government</t>
  </si>
  <si>
    <t>Reported Actual Investment</t>
  </si>
  <si>
    <t>Projected Job Creation</t>
  </si>
  <si>
    <t>Reported Current Jobs</t>
  </si>
  <si>
    <t>Reported Jobs Transferred
to Zone</t>
  </si>
  <si>
    <t>Reported Baseline Jobs at Designation</t>
  </si>
  <si>
    <t>Reported Actual Job Creation</t>
  </si>
  <si>
    <t>Reported Avg Weekly Wage of Jobs Created</t>
  </si>
  <si>
    <t>% Change in Taxable Value (TV)</t>
  </si>
  <si>
    <t>% Change in SEV</t>
  </si>
  <si>
    <t>First Year Benefits Received</t>
  </si>
  <si>
    <t>American Tooling &amp; Manufacturing Coalition</t>
  </si>
  <si>
    <t xml:space="preserve">Hi-Tech Tool Industries, Inc. (aka HTI Cybernetics) </t>
  </si>
  <si>
    <t>City of Sterling Heights</t>
  </si>
  <si>
    <t xml:space="preserve">Automation &amp; Tooling Alliance of North America </t>
  </si>
  <si>
    <t xml:space="preserve">Labor Aiding Systems, Inc. </t>
  </si>
  <si>
    <t>Township of Napoleon</t>
  </si>
  <si>
    <t>Capital Area Tooling Partnership</t>
  </si>
  <si>
    <t xml:space="preserve">Eckhart &amp; Associates, Inc. </t>
  </si>
  <si>
    <t>Township of Watertown</t>
  </si>
  <si>
    <t xml:space="preserve">Franchino Mold &amp; Engineering Co. </t>
  </si>
  <si>
    <t>Coopersville Tooling Coalition</t>
  </si>
  <si>
    <t>Philips Machining Company</t>
  </si>
  <si>
    <t>City of Coopersville</t>
  </si>
  <si>
    <t>SelfLube</t>
  </si>
  <si>
    <t>Did Not Report</t>
  </si>
  <si>
    <t>Eastern Michigan Tool &amp; Die Collaborative</t>
  </si>
  <si>
    <t>Proper Group International, Inc.</t>
  </si>
  <si>
    <t>City of Warren</t>
  </si>
  <si>
    <t>Global Tooling Alliance</t>
  </si>
  <si>
    <t xml:space="preserve">Schwab Industries, Inc. </t>
  </si>
  <si>
    <t>Township of Shelby</t>
  </si>
  <si>
    <t>Great Lakes Tool &amp; Die Collaborative</t>
  </si>
  <si>
    <t xml:space="preserve">Paramount Tool &amp; Die, Inc. </t>
  </si>
  <si>
    <t>Village of Wright</t>
  </si>
  <si>
    <t>Michigan Coast to Coast Tool &amp; Die Collaborative</t>
  </si>
  <si>
    <t>Wedge-Mill Tool, Inc.</t>
  </si>
  <si>
    <t>Green Oak Township</t>
  </si>
  <si>
    <t>Michigan International Tooling Alliance</t>
  </si>
  <si>
    <t>Arbor Gage &amp; Tooling, Inc.</t>
  </si>
  <si>
    <t>City of Grand Rapids</t>
  </si>
  <si>
    <t xml:space="preserve">KEO Cutters, LLC </t>
  </si>
  <si>
    <t xml:space="preserve">Praet Tool &amp; Engineering, Inc. </t>
  </si>
  <si>
    <t>Township of Macomb</t>
  </si>
  <si>
    <t>Troy Industries, Inc.</t>
  </si>
  <si>
    <t>Southwest Michigan Tooling Collaborative</t>
  </si>
  <si>
    <t xml:space="preserve">Accu-Mold, Inc. </t>
  </si>
  <si>
    <t>City of Portage</t>
  </si>
  <si>
    <t>Third Coast Tooling Alliance</t>
  </si>
  <si>
    <t xml:space="preserve">Advanced Integrated Tooling Solutions, LLC </t>
  </si>
  <si>
    <t>Charter Township of Chesterfield</t>
  </si>
  <si>
    <t xml:space="preserve">Baker Aerospace Machining &amp; Tooling, Inc. </t>
  </si>
  <si>
    <r>
      <t xml:space="preserve">Baker Aerospace Machining &amp; Tooling, Inc. </t>
    </r>
    <r>
      <rPr>
        <sz val="8"/>
        <rFont val="Calibri"/>
        <family val="2"/>
        <scheme val="minor"/>
      </rPr>
      <t>(Second location)</t>
    </r>
  </si>
  <si>
    <t xml:space="preserve">Ideal Technology Corporation </t>
  </si>
  <si>
    <t xml:space="preserve">Mistequay Group, Ltd </t>
  </si>
  <si>
    <t>City of Standish</t>
  </si>
  <si>
    <t>TransNav Technologies, Inc.</t>
  </si>
  <si>
    <t>City of New Baltimore</t>
  </si>
  <si>
    <t>Tooling Systems Group</t>
  </si>
  <si>
    <t>Advanced Tooling Systems, Inc.</t>
  </si>
  <si>
    <t>Township of Alpine</t>
  </si>
  <si>
    <t>Steel Craft Technologies, Inc.</t>
  </si>
  <si>
    <t>Township of Plainfield</t>
  </si>
  <si>
    <t>United Tooling Coalition</t>
  </si>
  <si>
    <t>Tesla Motors, Inc.</t>
  </si>
  <si>
    <t>Cascade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</si>
</sst>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165" fontId="0" fillId="0" borderId="0" xfId="1" applyNumberFormat="1" applyFont="1" applyAlignment="1"/>
    <xf numFmtId="14" fontId="0" fillId="0" borderId="0" xfId="0" applyNumberFormat="1"/>
    <xf numFmtId="165" fontId="0" fillId="0" borderId="0" xfId="1" applyNumberFormat="1" applyFont="1"/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AFBA-91F1-45F2-B673-9713FDEADFFC}">
  <sheetPr>
    <tabColor rgb="FF00B050"/>
    <pageSetUpPr fitToPage="1"/>
  </sheetPr>
  <dimension ref="A1:M26"/>
  <sheetViews>
    <sheetView showGridLines="0" tabSelected="1" zoomScale="90" zoomScaleNormal="90" workbookViewId="0"/>
  </sheetViews>
  <sheetFormatPr defaultRowHeight="15" x14ac:dyDescent="0.25"/>
  <cols>
    <col min="1" max="1" width="29.140625" customWidth="1"/>
    <col min="2" max="2" width="43.85546875" customWidth="1"/>
    <col min="3" max="3" width="18.5703125" customWidth="1"/>
    <col min="4" max="4" width="18.85546875" style="24" customWidth="1"/>
    <col min="5" max="5" width="14" customWidth="1"/>
    <col min="6" max="6" width="13.28515625" customWidth="1"/>
    <col min="7" max="7" width="14.85546875" customWidth="1"/>
    <col min="8" max="8" width="16.42578125" customWidth="1"/>
    <col min="9" max="9" width="14.5703125" customWidth="1"/>
    <col min="10" max="10" width="21" style="24" customWidth="1"/>
    <col min="11" max="11" width="15.42578125" style="27" customWidth="1"/>
    <col min="12" max="12" width="13.7109375" style="27" customWidth="1"/>
    <col min="13" max="13" width="13.28515625" style="26" customWidth="1"/>
    <col min="15" max="15" width="25.7109375" customWidth="1"/>
  </cols>
  <sheetData>
    <row r="1" spans="1:13" ht="66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5" t="s">
        <v>11</v>
      </c>
      <c r="M1" s="6" t="s">
        <v>12</v>
      </c>
    </row>
    <row r="2" spans="1:13" ht="30" x14ac:dyDescent="0.25">
      <c r="A2" s="7" t="s">
        <v>13</v>
      </c>
      <c r="B2" s="8" t="s">
        <v>14</v>
      </c>
      <c r="C2" s="9" t="s">
        <v>15</v>
      </c>
      <c r="D2" s="10">
        <f>SUM(2201877+308562)</f>
        <v>2510439</v>
      </c>
      <c r="E2" s="7">
        <v>0</v>
      </c>
      <c r="F2" s="7">
        <v>109</v>
      </c>
      <c r="G2" s="7">
        <v>0</v>
      </c>
      <c r="H2" s="7">
        <v>43</v>
      </c>
      <c r="I2" s="7">
        <v>66</v>
      </c>
      <c r="J2" s="11">
        <v>1581</v>
      </c>
      <c r="K2" s="12">
        <v>0.82</v>
      </c>
      <c r="L2" s="12">
        <v>55.04</v>
      </c>
      <c r="M2" s="13">
        <v>39814</v>
      </c>
    </row>
    <row r="3" spans="1:13" ht="30" x14ac:dyDescent="0.25">
      <c r="A3" s="7" t="s">
        <v>16</v>
      </c>
      <c r="B3" s="8" t="s">
        <v>17</v>
      </c>
      <c r="C3" s="9" t="s">
        <v>18</v>
      </c>
      <c r="D3" s="14">
        <f>SUM(447906+136120+299493)</f>
        <v>883519</v>
      </c>
      <c r="E3" s="7">
        <v>0</v>
      </c>
      <c r="F3" s="7">
        <v>35</v>
      </c>
      <c r="G3" s="7">
        <v>0</v>
      </c>
      <c r="H3" s="7">
        <v>28</v>
      </c>
      <c r="I3" s="7">
        <v>7</v>
      </c>
      <c r="J3" s="15">
        <v>1308</v>
      </c>
      <c r="K3" s="16">
        <v>-24.69</v>
      </c>
      <c r="L3" s="16">
        <v>-25.88</v>
      </c>
      <c r="M3" s="13">
        <v>38718</v>
      </c>
    </row>
    <row r="4" spans="1:13" ht="28.5" customHeight="1" x14ac:dyDescent="0.25">
      <c r="A4" s="28" t="s">
        <v>19</v>
      </c>
      <c r="B4" s="17" t="s">
        <v>20</v>
      </c>
      <c r="C4" s="9" t="s">
        <v>21</v>
      </c>
      <c r="D4" s="18">
        <f>SUM(1534126+57088+672887)</f>
        <v>2264101</v>
      </c>
      <c r="E4" s="7">
        <v>0</v>
      </c>
      <c r="F4" s="19">
        <v>116</v>
      </c>
      <c r="G4" s="7">
        <v>0</v>
      </c>
      <c r="H4" s="7">
        <v>40</v>
      </c>
      <c r="I4" s="7">
        <v>76</v>
      </c>
      <c r="J4" s="15">
        <v>532</v>
      </c>
      <c r="K4" s="16">
        <v>15.24</v>
      </c>
      <c r="L4" s="16">
        <v>9.73</v>
      </c>
      <c r="M4" s="13">
        <v>39083</v>
      </c>
    </row>
    <row r="5" spans="1:13" ht="32.25" customHeight="1" x14ac:dyDescent="0.25">
      <c r="A5" s="28"/>
      <c r="B5" s="20" t="s">
        <v>22</v>
      </c>
      <c r="C5" s="9" t="s">
        <v>21</v>
      </c>
      <c r="D5" s="14">
        <f>SUM(13551435.56+342544.69+163047.73)</f>
        <v>14057027.98</v>
      </c>
      <c r="E5" s="7">
        <v>0</v>
      </c>
      <c r="F5" s="7">
        <v>84</v>
      </c>
      <c r="G5" s="7">
        <v>0</v>
      </c>
      <c r="H5" s="7">
        <v>69</v>
      </c>
      <c r="I5" s="7">
        <v>15</v>
      </c>
      <c r="J5" s="15">
        <v>891</v>
      </c>
      <c r="K5" s="16">
        <v>-39.549999999999997</v>
      </c>
      <c r="L5" s="16">
        <v>-43.87</v>
      </c>
      <c r="M5" s="13">
        <v>39448</v>
      </c>
    </row>
    <row r="6" spans="1:13" ht="18" customHeight="1" x14ac:dyDescent="0.25">
      <c r="A6" s="28" t="s">
        <v>23</v>
      </c>
      <c r="B6" s="8" t="s">
        <v>24</v>
      </c>
      <c r="C6" s="9" t="s">
        <v>25</v>
      </c>
      <c r="D6" s="14">
        <f>SUM(2243355+228173)</f>
        <v>2471528</v>
      </c>
      <c r="E6" s="7">
        <v>0</v>
      </c>
      <c r="F6" s="7">
        <v>22</v>
      </c>
      <c r="G6" s="7">
        <v>0</v>
      </c>
      <c r="H6" s="7">
        <v>13</v>
      </c>
      <c r="I6" s="7">
        <v>9</v>
      </c>
      <c r="J6" s="15">
        <v>1045</v>
      </c>
      <c r="K6" s="16">
        <v>-90.84</v>
      </c>
      <c r="L6" s="16">
        <v>-90.87</v>
      </c>
      <c r="M6" s="13">
        <v>38353</v>
      </c>
    </row>
    <row r="7" spans="1:13" ht="30" x14ac:dyDescent="0.25">
      <c r="A7" s="28"/>
      <c r="B7" s="8" t="s">
        <v>26</v>
      </c>
      <c r="C7" s="9" t="s">
        <v>25</v>
      </c>
      <c r="D7" s="14">
        <f>SUM(1476256.23+228173)</f>
        <v>1704429.23</v>
      </c>
      <c r="E7" s="7">
        <v>0</v>
      </c>
      <c r="F7" s="7">
        <v>32</v>
      </c>
      <c r="G7" s="7">
        <v>0</v>
      </c>
      <c r="H7" s="7">
        <v>22</v>
      </c>
      <c r="I7" s="7">
        <v>10</v>
      </c>
      <c r="J7" s="15">
        <v>880</v>
      </c>
      <c r="K7" s="16" t="s">
        <v>27</v>
      </c>
      <c r="L7" s="16" t="s">
        <v>27</v>
      </c>
      <c r="M7" s="13">
        <v>38353</v>
      </c>
    </row>
    <row r="8" spans="1:13" ht="30" x14ac:dyDescent="0.25">
      <c r="A8" s="7" t="s">
        <v>28</v>
      </c>
      <c r="B8" s="8" t="s">
        <v>29</v>
      </c>
      <c r="C8" s="9" t="s">
        <v>30</v>
      </c>
      <c r="D8" s="14">
        <f>SUM(22720225+6626063)</f>
        <v>29346288</v>
      </c>
      <c r="E8" s="7">
        <v>28</v>
      </c>
      <c r="F8" s="7">
        <v>236</v>
      </c>
      <c r="G8" s="7">
        <v>2</v>
      </c>
      <c r="H8" s="7">
        <v>200</v>
      </c>
      <c r="I8" s="7">
        <v>34</v>
      </c>
      <c r="J8" s="21">
        <v>147.4</v>
      </c>
      <c r="K8" s="16">
        <v>360.67</v>
      </c>
      <c r="L8" s="16">
        <v>361.63</v>
      </c>
      <c r="M8" s="13">
        <v>40544</v>
      </c>
    </row>
    <row r="9" spans="1:13" ht="38.25" customHeight="1" x14ac:dyDescent="0.25">
      <c r="A9" s="7" t="s">
        <v>31</v>
      </c>
      <c r="B9" s="8" t="s">
        <v>32</v>
      </c>
      <c r="C9" s="9" t="s">
        <v>33</v>
      </c>
      <c r="D9" s="14">
        <v>6082990</v>
      </c>
      <c r="E9" s="8" t="s">
        <v>27</v>
      </c>
      <c r="F9" s="8" t="s">
        <v>27</v>
      </c>
      <c r="G9" s="8" t="s">
        <v>27</v>
      </c>
      <c r="H9" s="8" t="s">
        <v>27</v>
      </c>
      <c r="I9" s="8" t="s">
        <v>27</v>
      </c>
      <c r="J9" s="8" t="s">
        <v>27</v>
      </c>
      <c r="K9" s="8" t="s">
        <v>27</v>
      </c>
      <c r="L9" s="8" t="s">
        <v>27</v>
      </c>
      <c r="M9" s="13">
        <v>40179</v>
      </c>
    </row>
    <row r="10" spans="1:13" ht="30" x14ac:dyDescent="0.25">
      <c r="A10" s="7" t="s">
        <v>34</v>
      </c>
      <c r="B10" s="8" t="s">
        <v>35</v>
      </c>
      <c r="C10" s="9" t="s">
        <v>36</v>
      </c>
      <c r="D10" s="14">
        <f>SUM(1234444+8762.95)</f>
        <v>1243206.95</v>
      </c>
      <c r="E10" s="7">
        <v>10</v>
      </c>
      <c r="F10" s="7">
        <v>15</v>
      </c>
      <c r="G10" s="7">
        <v>0</v>
      </c>
      <c r="H10" s="7">
        <v>10</v>
      </c>
      <c r="I10" s="7">
        <v>5</v>
      </c>
      <c r="J10" s="15">
        <v>955</v>
      </c>
      <c r="K10" s="16">
        <v>230.37</v>
      </c>
      <c r="L10" s="16">
        <v>255.5</v>
      </c>
      <c r="M10" s="13">
        <v>38353</v>
      </c>
    </row>
    <row r="11" spans="1:13" ht="33.75" customHeight="1" x14ac:dyDescent="0.25">
      <c r="A11" s="7" t="s">
        <v>37</v>
      </c>
      <c r="B11" s="8" t="s">
        <v>38</v>
      </c>
      <c r="C11" s="9" t="s">
        <v>39</v>
      </c>
      <c r="D11" s="14">
        <f>SUM(315718+345924.4)</f>
        <v>661642.4</v>
      </c>
      <c r="E11" s="7">
        <v>0</v>
      </c>
      <c r="F11" s="7">
        <v>16</v>
      </c>
      <c r="G11" s="7">
        <v>0</v>
      </c>
      <c r="H11" s="7">
        <v>20</v>
      </c>
      <c r="I11" s="7">
        <v>-4</v>
      </c>
      <c r="J11" s="15">
        <v>902</v>
      </c>
      <c r="K11" s="16">
        <v>-38.54</v>
      </c>
      <c r="L11" s="16">
        <v>48.09</v>
      </c>
      <c r="M11" s="22">
        <v>39083</v>
      </c>
    </row>
    <row r="12" spans="1:13" ht="38.25" customHeight="1" x14ac:dyDescent="0.25">
      <c r="A12" s="28" t="s">
        <v>40</v>
      </c>
      <c r="B12" s="17" t="s">
        <v>41</v>
      </c>
      <c r="C12" s="23" t="s">
        <v>42</v>
      </c>
      <c r="D12" s="14">
        <f>SUM(2783607+649531.22)</f>
        <v>3433138.2199999997</v>
      </c>
      <c r="E12" s="7">
        <v>33</v>
      </c>
      <c r="F12" s="7">
        <v>0</v>
      </c>
      <c r="G12" s="7">
        <v>0</v>
      </c>
      <c r="H12" s="7">
        <v>35</v>
      </c>
      <c r="I12" s="7">
        <v>-2</v>
      </c>
      <c r="J12" s="15" t="s">
        <v>27</v>
      </c>
      <c r="K12" s="16">
        <v>103.45</v>
      </c>
      <c r="L12" s="16">
        <v>105.81</v>
      </c>
      <c r="M12" s="22">
        <v>40544</v>
      </c>
    </row>
    <row r="13" spans="1:13" ht="22.5" customHeight="1" x14ac:dyDescent="0.25">
      <c r="A13" s="28"/>
      <c r="B13" s="8" t="s">
        <v>43</v>
      </c>
      <c r="C13" s="9" t="s">
        <v>30</v>
      </c>
      <c r="D13" s="14">
        <f>SUM(3349071+29929+654266)</f>
        <v>4033266</v>
      </c>
      <c r="E13" s="7">
        <v>0</v>
      </c>
      <c r="F13" s="7">
        <v>52</v>
      </c>
      <c r="G13" s="7">
        <v>0</v>
      </c>
      <c r="H13" s="7">
        <v>65</v>
      </c>
      <c r="I13" s="7">
        <v>-13</v>
      </c>
      <c r="J13" s="15">
        <v>0</v>
      </c>
      <c r="K13" s="16">
        <v>8.67</v>
      </c>
      <c r="L13" s="16">
        <v>14.1</v>
      </c>
      <c r="M13" s="13">
        <v>40544</v>
      </c>
    </row>
    <row r="14" spans="1:13" ht="29.25" customHeight="1" x14ac:dyDescent="0.25">
      <c r="A14" s="28"/>
      <c r="B14" s="8" t="s">
        <v>44</v>
      </c>
      <c r="C14" s="9" t="s">
        <v>45</v>
      </c>
      <c r="D14" s="14">
        <f>SUM(942678+9868.87+278335.28)</f>
        <v>1230882.1499999999</v>
      </c>
      <c r="E14" s="7">
        <v>1</v>
      </c>
      <c r="F14" s="7">
        <v>26</v>
      </c>
      <c r="G14" s="7">
        <v>0</v>
      </c>
      <c r="H14" s="7">
        <v>26</v>
      </c>
      <c r="I14" s="7">
        <v>0</v>
      </c>
      <c r="J14" s="15">
        <v>0</v>
      </c>
      <c r="K14" s="16">
        <v>-68.16</v>
      </c>
      <c r="L14" s="16">
        <v>-61.18</v>
      </c>
      <c r="M14" s="13">
        <v>40544</v>
      </c>
    </row>
    <row r="15" spans="1:13" ht="38.25" customHeight="1" x14ac:dyDescent="0.25">
      <c r="A15" s="28"/>
      <c r="B15" s="8" t="s">
        <v>46</v>
      </c>
      <c r="C15" s="9" t="s">
        <v>33</v>
      </c>
      <c r="D15" s="14">
        <v>301466</v>
      </c>
      <c r="E15" s="7">
        <v>5</v>
      </c>
      <c r="F15" s="7">
        <v>4</v>
      </c>
      <c r="G15" s="7">
        <v>0</v>
      </c>
      <c r="H15" s="7">
        <v>5</v>
      </c>
      <c r="I15" s="7">
        <v>-1</v>
      </c>
      <c r="J15" s="15">
        <v>0</v>
      </c>
      <c r="K15" s="16">
        <v>0.78</v>
      </c>
      <c r="L15" s="16">
        <v>-0.67</v>
      </c>
      <c r="M15" s="13">
        <v>40544</v>
      </c>
    </row>
    <row r="16" spans="1:13" ht="29.25" customHeight="1" x14ac:dyDescent="0.25">
      <c r="A16" s="7" t="s">
        <v>47</v>
      </c>
      <c r="B16" s="8" t="s">
        <v>48</v>
      </c>
      <c r="C16" s="9" t="s">
        <v>49</v>
      </c>
      <c r="D16" s="14">
        <v>1043598</v>
      </c>
      <c r="E16" s="8" t="s">
        <v>27</v>
      </c>
      <c r="F16" s="8" t="s">
        <v>27</v>
      </c>
      <c r="G16" s="8" t="s">
        <v>27</v>
      </c>
      <c r="H16" s="8" t="s">
        <v>27</v>
      </c>
      <c r="I16" s="8" t="s">
        <v>27</v>
      </c>
      <c r="J16" s="8" t="s">
        <v>27</v>
      </c>
      <c r="K16" s="8" t="s">
        <v>27</v>
      </c>
      <c r="L16" s="8" t="s">
        <v>27</v>
      </c>
      <c r="M16" s="13">
        <v>38353</v>
      </c>
    </row>
    <row r="17" spans="1:13" ht="30" customHeight="1" x14ac:dyDescent="0.25">
      <c r="A17" s="28" t="s">
        <v>50</v>
      </c>
      <c r="B17" s="8" t="s">
        <v>51</v>
      </c>
      <c r="C17" s="9" t="s">
        <v>52</v>
      </c>
      <c r="D17" s="14">
        <v>25460336</v>
      </c>
      <c r="E17" s="8" t="s">
        <v>27</v>
      </c>
      <c r="F17" s="8" t="s">
        <v>27</v>
      </c>
      <c r="G17" s="8" t="s">
        <v>27</v>
      </c>
      <c r="H17" s="8" t="s">
        <v>27</v>
      </c>
      <c r="I17" s="8" t="s">
        <v>27</v>
      </c>
      <c r="J17" s="8" t="s">
        <v>27</v>
      </c>
      <c r="K17" s="8" t="s">
        <v>27</v>
      </c>
      <c r="L17" s="8" t="s">
        <v>27</v>
      </c>
      <c r="M17" s="13">
        <v>40544</v>
      </c>
    </row>
    <row r="18" spans="1:13" ht="26.25" customHeight="1" x14ac:dyDescent="0.25">
      <c r="A18" s="28"/>
      <c r="B18" s="8" t="s">
        <v>53</v>
      </c>
      <c r="C18" s="9" t="s">
        <v>45</v>
      </c>
      <c r="D18" s="14">
        <f>SUM(75470+104098+9185880)</f>
        <v>9365448</v>
      </c>
      <c r="E18" s="7">
        <v>230</v>
      </c>
      <c r="F18" s="7">
        <v>241</v>
      </c>
      <c r="G18" s="7">
        <v>0</v>
      </c>
      <c r="H18" s="7">
        <v>138</v>
      </c>
      <c r="I18" s="7">
        <v>103</v>
      </c>
      <c r="J18" s="15">
        <v>1519</v>
      </c>
      <c r="K18" s="16">
        <v>616.41</v>
      </c>
      <c r="L18" s="16">
        <v>654.94000000000005</v>
      </c>
      <c r="M18" s="13">
        <v>41275</v>
      </c>
    </row>
    <row r="19" spans="1:13" ht="38.1" customHeight="1" x14ac:dyDescent="0.25">
      <c r="A19" s="28"/>
      <c r="B19" s="8" t="s">
        <v>54</v>
      </c>
      <c r="C19" s="9" t="s">
        <v>45</v>
      </c>
      <c r="D19" s="14">
        <f>SUM(15402809+75470+104098)</f>
        <v>15582377</v>
      </c>
      <c r="E19" s="7">
        <v>110</v>
      </c>
      <c r="F19" s="7">
        <v>241</v>
      </c>
      <c r="G19" s="7">
        <v>0</v>
      </c>
      <c r="H19" s="7">
        <v>28</v>
      </c>
      <c r="I19" s="7">
        <v>213</v>
      </c>
      <c r="J19" s="15">
        <v>1519</v>
      </c>
      <c r="K19" s="16">
        <v>2278.25</v>
      </c>
      <c r="L19" s="16">
        <v>2406.1799999999998</v>
      </c>
      <c r="M19" s="13">
        <v>40179</v>
      </c>
    </row>
    <row r="20" spans="1:13" ht="27.75" customHeight="1" x14ac:dyDescent="0.25">
      <c r="A20" s="28"/>
      <c r="B20" s="8" t="s">
        <v>55</v>
      </c>
      <c r="C20" s="9" t="s">
        <v>33</v>
      </c>
      <c r="D20" s="14">
        <f>SUM(3447139+270307.94)</f>
        <v>3717446.94</v>
      </c>
      <c r="E20" s="7">
        <v>10</v>
      </c>
      <c r="F20" s="7">
        <v>44</v>
      </c>
      <c r="G20" s="7">
        <v>0</v>
      </c>
      <c r="H20" s="7">
        <v>12</v>
      </c>
      <c r="I20" s="7">
        <v>32</v>
      </c>
      <c r="J20" s="15">
        <v>1051</v>
      </c>
      <c r="K20" s="16">
        <v>-27.08</v>
      </c>
      <c r="L20" s="16">
        <v>-17.11</v>
      </c>
      <c r="M20" s="13">
        <v>40179</v>
      </c>
    </row>
    <row r="21" spans="1:13" ht="25.5" customHeight="1" x14ac:dyDescent="0.25">
      <c r="A21" s="28"/>
      <c r="B21" s="8" t="s">
        <v>56</v>
      </c>
      <c r="C21" s="9" t="s">
        <v>57</v>
      </c>
      <c r="D21" s="14">
        <f>SUM(2348377+73712)</f>
        <v>2422089</v>
      </c>
      <c r="E21" s="7">
        <v>18</v>
      </c>
      <c r="F21" s="7">
        <v>81</v>
      </c>
      <c r="G21" s="7">
        <v>0</v>
      </c>
      <c r="H21" s="7">
        <v>32</v>
      </c>
      <c r="I21" s="7">
        <v>49</v>
      </c>
      <c r="J21" s="15">
        <v>959</v>
      </c>
      <c r="K21" s="16">
        <v>-36.950000000000003</v>
      </c>
      <c r="L21" s="16">
        <v>38.99</v>
      </c>
      <c r="M21" s="13">
        <v>41275</v>
      </c>
    </row>
    <row r="22" spans="1:13" ht="30" x14ac:dyDescent="0.25">
      <c r="A22" s="28"/>
      <c r="B22" s="8" t="s">
        <v>58</v>
      </c>
      <c r="C22" s="9" t="s">
        <v>59</v>
      </c>
      <c r="D22" s="14">
        <v>1225426</v>
      </c>
      <c r="E22" s="7">
        <v>10</v>
      </c>
      <c r="F22" s="7">
        <v>30</v>
      </c>
      <c r="G22" s="7">
        <v>0</v>
      </c>
      <c r="H22" s="7">
        <v>21</v>
      </c>
      <c r="I22" s="7">
        <v>9</v>
      </c>
      <c r="J22" s="15">
        <v>1200</v>
      </c>
      <c r="K22" s="16">
        <v>34.78</v>
      </c>
      <c r="L22" s="16">
        <v>31.7</v>
      </c>
      <c r="M22" s="13">
        <v>40179</v>
      </c>
    </row>
    <row r="23" spans="1:13" ht="27" customHeight="1" x14ac:dyDescent="0.25">
      <c r="A23" s="28" t="s">
        <v>60</v>
      </c>
      <c r="B23" s="8" t="s">
        <v>61</v>
      </c>
      <c r="C23" s="9" t="s">
        <v>62</v>
      </c>
      <c r="D23" s="14">
        <f>SUM(2517985+210397.27)</f>
        <v>2728382.27</v>
      </c>
      <c r="E23" s="7">
        <v>10</v>
      </c>
      <c r="F23" s="7">
        <v>90</v>
      </c>
      <c r="G23" s="7">
        <v>0</v>
      </c>
      <c r="H23" s="7">
        <v>73</v>
      </c>
      <c r="I23" s="7">
        <v>17</v>
      </c>
      <c r="J23" s="15">
        <v>1350</v>
      </c>
      <c r="K23" s="16">
        <v>-57.22</v>
      </c>
      <c r="L23" s="16">
        <v>-53.98</v>
      </c>
      <c r="M23" s="13">
        <v>39083</v>
      </c>
    </row>
    <row r="24" spans="1:13" ht="30" customHeight="1" x14ac:dyDescent="0.25">
      <c r="A24" s="28"/>
      <c r="B24" s="8" t="s">
        <v>63</v>
      </c>
      <c r="C24" s="9" t="s">
        <v>64</v>
      </c>
      <c r="D24" s="14">
        <f>SUM(5858874+384428.61)</f>
        <v>6243302.6100000003</v>
      </c>
      <c r="E24" s="7">
        <v>64</v>
      </c>
      <c r="F24" s="7">
        <v>80</v>
      </c>
      <c r="G24" s="7">
        <v>0</v>
      </c>
      <c r="H24" s="7">
        <v>0</v>
      </c>
      <c r="I24" s="7">
        <v>60</v>
      </c>
      <c r="J24" s="15">
        <v>950</v>
      </c>
      <c r="K24" s="16">
        <v>140.69</v>
      </c>
      <c r="L24" s="16">
        <v>147.13</v>
      </c>
      <c r="M24" s="13">
        <v>39083</v>
      </c>
    </row>
    <row r="25" spans="1:13" ht="31.5" customHeight="1" x14ac:dyDescent="0.25">
      <c r="A25" s="7" t="s">
        <v>65</v>
      </c>
      <c r="B25" s="8" t="s">
        <v>66</v>
      </c>
      <c r="C25" s="9" t="s">
        <v>67</v>
      </c>
      <c r="D25" s="14">
        <f>SUM(24152140+24600848.12)</f>
        <v>48752988.120000005</v>
      </c>
      <c r="E25" s="7">
        <v>0</v>
      </c>
      <c r="F25" s="7">
        <v>91</v>
      </c>
      <c r="G25" s="7">
        <v>1</v>
      </c>
      <c r="H25" s="7">
        <v>127</v>
      </c>
      <c r="I25" s="7">
        <v>-37</v>
      </c>
      <c r="J25" s="15">
        <v>462</v>
      </c>
      <c r="K25" s="16">
        <v>24.58</v>
      </c>
      <c r="L25" s="16">
        <v>24.58</v>
      </c>
      <c r="M25" s="22">
        <v>40179</v>
      </c>
    </row>
    <row r="26" spans="1:13" ht="15.75" customHeight="1" x14ac:dyDescent="0.25">
      <c r="K26" s="25"/>
      <c r="L26" s="25"/>
    </row>
  </sheetData>
  <mergeCells count="5">
    <mergeCell ref="A4:A5"/>
    <mergeCell ref="A6:A7"/>
    <mergeCell ref="A12:A15"/>
    <mergeCell ref="A17:A22"/>
    <mergeCell ref="A23:A24"/>
  </mergeCells>
  <printOptions horizontalCentered="1"/>
  <pageMargins left="0.7" right="0.7" top="0.75" bottom="0.5" header="0.3" footer="0.3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TDs with RR</vt:lpstr>
      <vt:lpstr>'TDs with RR'!Print_Area</vt:lpstr>
      <vt:lpstr>'TDs with RR'!Print_Titles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Bakkal (MEDC)</dc:creator>
  <cp:lastModifiedBy>Childs, Derek (DTMB)</cp:lastModifiedBy>
  <dcterms:created xsi:type="dcterms:W3CDTF">2019-12-30T07:00:23Z</dcterms:created>
  <dcterms:modified xsi:type="dcterms:W3CDTF">2020-01-06T15:36:07Z</dcterms:modified>
</cp:coreProperties>
</file>